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CONVERSÃO" sheetId="1" r:id="rId1"/>
    <sheet name="TABELAS" sheetId="2" r:id="rId2"/>
  </sheets>
  <definedNames/>
  <calcPr fullCalcOnLoad="1"/>
</workbook>
</file>

<file path=xl/sharedStrings.xml><?xml version="1.0" encoding="utf-8"?>
<sst xmlns="http://schemas.openxmlformats.org/spreadsheetml/2006/main" count="115" uniqueCount="66">
  <si>
    <t>NOMENCLATURA</t>
  </si>
  <si>
    <t>Massa Especifica (densidade)</t>
  </si>
  <si>
    <t>Rendimento</t>
  </si>
  <si>
    <t>Poder Calorifico Inferior</t>
  </si>
  <si>
    <t>Poder Calorifico Inferior Liguido</t>
  </si>
  <si>
    <t>Preços</t>
  </si>
  <si>
    <t>UNIDADE</t>
  </si>
  <si>
    <t>Kg/l</t>
  </si>
  <si>
    <t>%</t>
  </si>
  <si>
    <t>R$</t>
  </si>
  <si>
    <t>GLP (kg)</t>
  </si>
  <si>
    <t>DIESEL (L)</t>
  </si>
  <si>
    <t>Ocbv (L)</t>
  </si>
  <si>
    <t>A1 (L)</t>
  </si>
  <si>
    <t>B1 (L)</t>
  </si>
  <si>
    <t>Ocpremiun (L)</t>
  </si>
  <si>
    <t>Gas Natural (kg)</t>
  </si>
  <si>
    <t>Dados da caldeira</t>
  </si>
  <si>
    <t>unidade/hora</t>
  </si>
  <si>
    <t>Consumo</t>
  </si>
  <si>
    <t>Converção 1</t>
  </si>
  <si>
    <t>Converção 2</t>
  </si>
  <si>
    <t>litros/hora</t>
  </si>
  <si>
    <t>kilos/hora</t>
  </si>
  <si>
    <t>Gasto em Reais</t>
  </si>
  <si>
    <t>Consumo por mês (L) ou (kg)</t>
  </si>
  <si>
    <t>Consumo Mensal</t>
  </si>
  <si>
    <t>unidade</t>
  </si>
  <si>
    <t>Gasto Mensal</t>
  </si>
  <si>
    <t>horas</t>
  </si>
  <si>
    <t>Potencia em kilocaloria</t>
  </si>
  <si>
    <t>Kcal/unid.</t>
  </si>
  <si>
    <t>Massa Espec.</t>
  </si>
  <si>
    <t>(densidade)</t>
  </si>
  <si>
    <t>Inferior</t>
  </si>
  <si>
    <t>Inferior liq.</t>
  </si>
  <si>
    <t>unitários</t>
  </si>
  <si>
    <t>Poder Calor.</t>
  </si>
  <si>
    <t>Horas / mês</t>
  </si>
  <si>
    <t>Trabalhadas</t>
  </si>
  <si>
    <t>Mensal</t>
  </si>
  <si>
    <t>Converção</t>
  </si>
  <si>
    <t>Gasto em</t>
  </si>
  <si>
    <t>Reais</t>
  </si>
  <si>
    <t>Gasto</t>
  </si>
  <si>
    <t>Produto utilizado - código</t>
  </si>
  <si>
    <t>SUPEROIL COML. DE DERIV. DE PETRÓLEO LTDA</t>
  </si>
  <si>
    <t>Tabela de converção de produtos:</t>
  </si>
  <si>
    <t>Dados da caldeira .....</t>
  </si>
  <si>
    <t>Produto utilizado - código .........</t>
  </si>
  <si>
    <t>Potencia em kilocaloria ............</t>
  </si>
  <si>
    <t>Consumo por mês (lts) ou (kg) ..</t>
  </si>
  <si>
    <t>Converter para - código produto .</t>
  </si>
  <si>
    <t>Horas trab. mês</t>
  </si>
  <si>
    <t>Óleo Diesel</t>
  </si>
  <si>
    <t>GLP</t>
  </si>
  <si>
    <t>Óleo Comb. A1</t>
  </si>
  <si>
    <t>Óleo Comb. B1</t>
  </si>
  <si>
    <t>OCBB</t>
  </si>
  <si>
    <t>Gás Natural</t>
  </si>
  <si>
    <t>CÓD.</t>
  </si>
  <si>
    <t>PRODUTO</t>
  </si>
  <si>
    <t>Lts.</t>
  </si>
  <si>
    <t>Kgs.</t>
  </si>
  <si>
    <t>ORIGINAL</t>
  </si>
  <si>
    <t>CONVERSÃO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</si>
</sst>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\ #,##0;&quot;R$ &quot;\ \-#,##0"/>
    <numFmt numFmtId="165" formatCode="&quot;R$ &quot;\ #,##0;[Red]&quot;R$ &quot;\ \-#,##0"/>
    <numFmt numFmtId="166" formatCode="&quot;R$ &quot;\ #,##0.00;&quot;R$ &quot;\ \-#,##0.00"/>
    <numFmt numFmtId="167" formatCode="&quot;R$ &quot;\ #,##0.00;[Red]&quot;R$ &quot;\ \-#,##0.00"/>
    <numFmt numFmtId="168" formatCode="_ &quot;R$ &quot;\ * #,##0_ ;_ &quot;R$ &quot;\ * \-#,##0_ ;_ &quot;R$ &quot;\ * &quot;-&quot;_ ;_ @_ "/>
    <numFmt numFmtId="169" formatCode="_ * #,##0_ ;_ * \-#,##0_ ;_ * &quot;-&quot;_ ;_ @_ "/>
    <numFmt numFmtId="170" formatCode="_ &quot;R$ &quot;\ * #,##0.00_ ;_ &quot;R$ &quot;\ * \-#,##0.00_ ;_ &quot;R$ &quot;\ * &quot;-&quot;??_ ;_ @_ "/>
    <numFmt numFmtId="171" formatCode="_ * #,##0.00_ ;_ * \-#,##0.00_ ;_ * &quot;-&quot;??_ ;_ @_ "/>
    <numFmt numFmtId="172" formatCode="0.000"/>
    <numFmt numFmtId="173" formatCode="0.0000"/>
    <numFmt numFmtId="174" formatCode="_ * #,##0.0_ ;_ * \-#,##0.0_ ;_ * &quot;-&quot;??_ ;_ @_ "/>
    <numFmt numFmtId="175" formatCode="_ * #,##0_ ;_ * \-#,##0_ ;_ * &quot;-&quot;??_ ;_ @_ "/>
    <numFmt numFmtId="176" formatCode="_ * #,##0.0000_ ;_ * \-#,##0.0000_ ;_ * &quot;-&quot;????_ ;_ @_ "/>
    <numFmt numFmtId="177" formatCode="_ * #,##0.000_ ;_ * \-#,##0.000_ ;_ * &quot;-&quot;????_ ;_ @_ "/>
    <numFmt numFmtId="178" formatCode="_ * #,##0.00_ ;_ * \-#,##0.00_ ;_ * &quot;-&quot;????_ ;_ @_ "/>
    <numFmt numFmtId="179" formatCode="_ * #,##0.0_ ;_ * \-#,##0.0_ ;_ * &quot;-&quot;????_ ;_ @_ "/>
    <numFmt numFmtId="180" formatCode="&quot;R$ &quot;\ #,##0.00"/>
    <numFmt numFmtId="181" formatCode="[&gt;0]\ #.##;\-\ 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73" fontId="0" fillId="0" borderId="1" xfId="0" applyNumberFormat="1" applyBorder="1" applyAlignment="1">
      <alignment horizontal="center"/>
    </xf>
    <xf numFmtId="173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" fontId="0" fillId="0" borderId="0" xfId="18" applyNumberFormat="1" applyBorder="1" applyAlignment="1">
      <alignment horizontal="center"/>
    </xf>
    <xf numFmtId="1" fontId="0" fillId="0" borderId="3" xfId="18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73" fontId="0" fillId="0" borderId="4" xfId="0" applyNumberFormat="1" applyBorder="1" applyAlignment="1">
      <alignment horizontal="center"/>
    </xf>
    <xf numFmtId="173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173" fontId="0" fillId="0" borderId="13" xfId="0" applyNumberFormat="1" applyBorder="1" applyAlignment="1">
      <alignment horizontal="center"/>
    </xf>
    <xf numFmtId="173" fontId="0" fillId="0" borderId="3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" fontId="0" fillId="0" borderId="4" xfId="18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173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80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4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4" xfId="0" applyNumberFormat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180" fontId="0" fillId="0" borderId="1" xfId="0" applyNumberFormat="1" applyFill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4" xfId="0" applyNumberFormat="1" applyBorder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80" fontId="0" fillId="0" borderId="3" xfId="0" applyNumberFormat="1" applyBorder="1" applyAlignment="1">
      <alignment/>
    </xf>
    <xf numFmtId="180" fontId="0" fillId="0" borderId="5" xfId="0" applyNumberFormat="1" applyBorder="1" applyAlignment="1">
      <alignment/>
    </xf>
    <xf numFmtId="0" fontId="3" fillId="0" borderId="0" xfId="0" applyFont="1" applyAlignment="1">
      <alignment/>
    </xf>
    <xf numFmtId="0" fontId="0" fillId="3" borderId="15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7" xfId="0" applyFont="1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8" xfId="0" applyFont="1" applyFill="1" applyBorder="1" applyAlignment="1">
      <alignment/>
    </xf>
    <xf numFmtId="0" fontId="0" fillId="3" borderId="5" xfId="0" applyFill="1" applyBorder="1" applyAlignment="1">
      <alignment horizontal="center"/>
    </xf>
    <xf numFmtId="0" fontId="3" fillId="4" borderId="15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3" fillId="4" borderId="9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/>
    </xf>
    <xf numFmtId="2" fontId="0" fillId="3" borderId="2" xfId="0" applyNumberForma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2" fontId="0" fillId="3" borderId="0" xfId="0" applyNumberFormat="1" applyFill="1" applyBorder="1" applyAlignment="1">
      <alignment/>
    </xf>
    <xf numFmtId="2" fontId="0" fillId="3" borderId="3" xfId="0" applyNumberFormat="1" applyFill="1" applyBorder="1" applyAlignment="1">
      <alignment/>
    </xf>
    <xf numFmtId="181" fontId="0" fillId="3" borderId="0" xfId="0" applyNumberFormat="1" applyFill="1" applyBorder="1" applyAlignment="1">
      <alignment/>
    </xf>
    <xf numFmtId="181" fontId="0" fillId="3" borderId="3" xfId="0" applyNumberFormat="1" applyFill="1" applyBorder="1" applyAlignment="1">
      <alignment/>
    </xf>
    <xf numFmtId="180" fontId="0" fillId="3" borderId="0" xfId="0" applyNumberFormat="1" applyFill="1" applyBorder="1" applyAlignment="1">
      <alignment/>
    </xf>
    <xf numFmtId="180" fontId="0" fillId="3" borderId="3" xfId="0" applyNumberForma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4" xfId="0" applyFill="1" applyBorder="1" applyAlignment="1">
      <alignment horizontal="center"/>
    </xf>
    <xf numFmtId="180" fontId="0" fillId="3" borderId="4" xfId="0" applyNumberFormat="1" applyFill="1" applyBorder="1" applyAlignment="1">
      <alignment/>
    </xf>
    <xf numFmtId="180" fontId="0" fillId="3" borderId="5" xfId="0" applyNumberFormat="1" applyFill="1" applyBorder="1" applyAlignment="1">
      <alignment/>
    </xf>
    <xf numFmtId="0" fontId="0" fillId="0" borderId="11" xfId="0" applyBorder="1" applyAlignment="1" applyProtection="1">
      <alignment horizontal="center"/>
      <protection locked="0"/>
    </xf>
    <xf numFmtId="173" fontId="0" fillId="0" borderId="3" xfId="0" applyNumberFormat="1" applyBorder="1" applyAlignment="1" applyProtection="1">
      <alignment horizontal="center"/>
      <protection locked="0"/>
    </xf>
    <xf numFmtId="173" fontId="0" fillId="0" borderId="5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1">
      <selection activeCell="A20" sqref="A20"/>
    </sheetView>
  </sheetViews>
  <sheetFormatPr defaultColWidth="9.140625" defaultRowHeight="12.75"/>
  <cols>
    <col min="1" max="1" width="4.140625" style="0" customWidth="1"/>
    <col min="2" max="2" width="13.7109375" style="0" customWidth="1"/>
    <col min="6" max="6" width="7.7109375" style="0" customWidth="1"/>
    <col min="7" max="7" width="11.57421875" style="0" customWidth="1"/>
    <col min="8" max="8" width="11.28125" style="0" customWidth="1"/>
    <col min="9" max="9" width="13.7109375" style="0" customWidth="1"/>
  </cols>
  <sheetData>
    <row r="1" ht="12.75">
      <c r="A1" s="72" t="s">
        <v>46</v>
      </c>
    </row>
    <row r="3" ht="12.75">
      <c r="A3" s="72" t="s">
        <v>47</v>
      </c>
    </row>
    <row r="4" ht="12.75">
      <c r="A4" s="1"/>
    </row>
    <row r="5" spans="1:9" ht="12.75">
      <c r="A5" t="s">
        <v>48</v>
      </c>
      <c r="C5" t="s">
        <v>49</v>
      </c>
      <c r="F5" s="106">
        <v>6</v>
      </c>
      <c r="G5" s="73">
        <f>VLOOKUP(F5,$A$14:$C$20,2)</f>
        <v>0</v>
      </c>
      <c r="H5" s="74"/>
      <c r="I5" s="75" t="str">
        <f>VLOOKUP(F5,$A$14:$C$20,3)</f>
        <v>Lts.</v>
      </c>
    </row>
    <row r="6" spans="3:6" ht="12.75">
      <c r="C6" t="s">
        <v>50</v>
      </c>
      <c r="F6" s="106">
        <v>120000</v>
      </c>
    </row>
    <row r="7" spans="3:6" ht="12.75">
      <c r="C7" t="s">
        <v>51</v>
      </c>
      <c r="F7" s="106">
        <v>100000</v>
      </c>
    </row>
    <row r="9" spans="3:9" ht="12.75">
      <c r="C9" t="s">
        <v>52</v>
      </c>
      <c r="F9" s="106">
        <v>1</v>
      </c>
      <c r="G9" s="73" t="str">
        <f>IF(F9&gt;0,VLOOKUP(F9,$A$14:$C$20,2),"")</f>
        <v>Óleo Diesel</v>
      </c>
      <c r="H9" s="74"/>
      <c r="I9" s="75" t="str">
        <f>IF(F9&gt;0,VLOOKUP(F9,$A$14:$C$20,3),"")</f>
        <v>Lts.</v>
      </c>
    </row>
    <row r="11" ht="12.75">
      <c r="A11" s="1"/>
    </row>
    <row r="13" spans="1:9" ht="12.75">
      <c r="A13" s="76" t="s">
        <v>60</v>
      </c>
      <c r="B13" s="77" t="s">
        <v>61</v>
      </c>
      <c r="C13" s="78" t="s">
        <v>6</v>
      </c>
      <c r="E13" s="85" t="s">
        <v>0</v>
      </c>
      <c r="F13" s="86"/>
      <c r="G13" s="87" t="s">
        <v>6</v>
      </c>
      <c r="H13" s="87" t="s">
        <v>64</v>
      </c>
      <c r="I13" s="78" t="s">
        <v>65</v>
      </c>
    </row>
    <row r="14" spans="1:9" ht="12.75">
      <c r="A14" s="79">
        <v>1</v>
      </c>
      <c r="B14" s="80" t="s">
        <v>54</v>
      </c>
      <c r="C14" s="81" t="s">
        <v>62</v>
      </c>
      <c r="E14" s="88" t="s">
        <v>19</v>
      </c>
      <c r="F14" s="89"/>
      <c r="G14" s="89" t="s">
        <v>18</v>
      </c>
      <c r="H14" s="90">
        <f>VLOOKUP($F$5,TABELAS!$C$29:$K$35,2)</f>
        <v>15.165876777251185</v>
      </c>
      <c r="I14" s="91">
        <f>VLOOKUP($F$9,TABELAS!$C$29:$K$35,2)</f>
        <v>17.522724783703865</v>
      </c>
    </row>
    <row r="15" spans="1:9" ht="12.75">
      <c r="A15" s="79">
        <v>2</v>
      </c>
      <c r="B15" s="80" t="s">
        <v>55</v>
      </c>
      <c r="C15" s="81" t="s">
        <v>63</v>
      </c>
      <c r="E15" s="92" t="s">
        <v>53</v>
      </c>
      <c r="F15" s="93"/>
      <c r="G15" s="94" t="s">
        <v>29</v>
      </c>
      <c r="H15" s="95">
        <f>VLOOKUP($F$5,TABELAS!$C$29:$K$35,3)</f>
        <v>6593.75</v>
      </c>
      <c r="I15" s="96">
        <f>VLOOKUP($F$9,TABELAS!$C$29:$K$35,3)</f>
        <v>6593.75</v>
      </c>
    </row>
    <row r="16" spans="1:9" ht="12.75">
      <c r="A16" s="79">
        <v>3</v>
      </c>
      <c r="B16" s="80" t="s">
        <v>56</v>
      </c>
      <c r="C16" s="81" t="s">
        <v>62</v>
      </c>
      <c r="E16" s="92" t="s">
        <v>26</v>
      </c>
      <c r="F16" s="93"/>
      <c r="G16" s="94" t="s">
        <v>27</v>
      </c>
      <c r="H16" s="95">
        <f>VLOOKUP($F$5,TABELAS!$C$29:$K$35,4)</f>
        <v>100000</v>
      </c>
      <c r="I16" s="96">
        <f>VLOOKUP($F$9,TABELAS!$C$29:$K$35,4)</f>
        <v>115540.46654254735</v>
      </c>
    </row>
    <row r="17" spans="1:9" ht="12.75">
      <c r="A17" s="79">
        <v>4</v>
      </c>
      <c r="B17" s="80" t="s">
        <v>57</v>
      </c>
      <c r="C17" s="81" t="s">
        <v>62</v>
      </c>
      <c r="E17" s="92" t="s">
        <v>20</v>
      </c>
      <c r="F17" s="93"/>
      <c r="G17" s="94" t="s">
        <v>22</v>
      </c>
      <c r="H17" s="97">
        <f>VLOOKUP($F$5,TABELAS!$C$29:$K$35,5)</f>
        <v>0</v>
      </c>
      <c r="I17" s="98">
        <f>VLOOKUP($F$9,TABELAS!$C$29:$K$35,5)</f>
        <v>0</v>
      </c>
    </row>
    <row r="18" spans="1:9" ht="12.75">
      <c r="A18" s="79">
        <v>5</v>
      </c>
      <c r="B18" s="80" t="s">
        <v>58</v>
      </c>
      <c r="C18" s="81" t="s">
        <v>62</v>
      </c>
      <c r="E18" s="92" t="s">
        <v>21</v>
      </c>
      <c r="F18" s="93"/>
      <c r="G18" s="94" t="s">
        <v>23</v>
      </c>
      <c r="H18" s="97">
        <f>VLOOKUP($F$5,TABELAS!$C$29:$K$35,6)</f>
        <v>14.665402843601896</v>
      </c>
      <c r="I18" s="98">
        <f>VLOOKUP($F$9,TABELAS!$C$29:$K$35,6)</f>
        <v>14.911838790931988</v>
      </c>
    </row>
    <row r="19" spans="1:9" ht="12.75">
      <c r="A19" s="79">
        <v>6</v>
      </c>
      <c r="B19" s="80"/>
      <c r="C19" s="81" t="s">
        <v>62</v>
      </c>
      <c r="E19" s="92" t="s">
        <v>24</v>
      </c>
      <c r="F19" s="93"/>
      <c r="G19" s="94" t="s">
        <v>22</v>
      </c>
      <c r="H19" s="99">
        <f>VLOOKUP($F$5,TABELAS!$C$29:$K$35,7)</f>
        <v>0</v>
      </c>
      <c r="I19" s="100">
        <f>VLOOKUP($F$9,TABELAS!$C$29:$K$35,7)</f>
        <v>0</v>
      </c>
    </row>
    <row r="20" spans="1:9" ht="12.75">
      <c r="A20" s="82">
        <v>7</v>
      </c>
      <c r="B20" s="83" t="s">
        <v>59</v>
      </c>
      <c r="C20" s="84" t="s">
        <v>63</v>
      </c>
      <c r="E20" s="92" t="s">
        <v>24</v>
      </c>
      <c r="F20" s="93"/>
      <c r="G20" s="94" t="s">
        <v>23</v>
      </c>
      <c r="H20" s="99">
        <f>VLOOKUP($F$5,TABELAS!$C$29:$K$35,8)</f>
        <v>0</v>
      </c>
      <c r="I20" s="100">
        <f>VLOOKUP($F$9,TABELAS!$C$29:$K$35,2)</f>
        <v>17.522724783703865</v>
      </c>
    </row>
    <row r="21" spans="5:9" ht="12.75">
      <c r="E21" s="101" t="s">
        <v>28</v>
      </c>
      <c r="F21" s="102"/>
      <c r="G21" s="103" t="s">
        <v>27</v>
      </c>
      <c r="H21" s="104">
        <f>VLOOKUP($F$5,TABELAS!$C$29:$K$35,9)</f>
        <v>0</v>
      </c>
      <c r="I21" s="105">
        <f>VLOOKUP($F$9,TABELAS!$C$29:$K$35,9)</f>
        <v>0</v>
      </c>
    </row>
  </sheetData>
  <sheetProtection password="CC33" sheet="1" objects="1" scenarios="1"/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K35"/>
  <sheetViews>
    <sheetView showGridLines="0" workbookViewId="0" topLeftCell="B8">
      <selection activeCell="C24" sqref="C24"/>
    </sheetView>
  </sheetViews>
  <sheetFormatPr defaultColWidth="9.140625" defaultRowHeight="12.75"/>
  <cols>
    <col min="1" max="1" width="5.140625" style="0" customWidth="1"/>
    <col min="2" max="2" width="27.00390625" style="0" bestFit="1" customWidth="1"/>
    <col min="3" max="3" width="9.28125" style="0" bestFit="1" customWidth="1"/>
    <col min="4" max="4" width="12.7109375" style="0" bestFit="1" customWidth="1"/>
    <col min="5" max="5" width="12.7109375" style="0" customWidth="1"/>
    <col min="6" max="6" width="10.8515625" style="0" customWidth="1"/>
    <col min="7" max="7" width="11.8515625" style="0" customWidth="1"/>
    <col min="8" max="8" width="11.421875" style="0" customWidth="1"/>
    <col min="9" max="9" width="14.140625" style="0" bestFit="1" customWidth="1"/>
    <col min="10" max="10" width="15.57421875" style="0" bestFit="1" customWidth="1"/>
    <col min="11" max="11" width="13.7109375" style="0" customWidth="1"/>
  </cols>
  <sheetData>
    <row r="3" spans="2:10" ht="12.75">
      <c r="B3" s="23" t="s">
        <v>0</v>
      </c>
      <c r="C3" s="23" t="s">
        <v>6</v>
      </c>
      <c r="D3" s="21" t="s">
        <v>11</v>
      </c>
      <c r="E3" s="21" t="s">
        <v>10</v>
      </c>
      <c r="F3" s="21" t="s">
        <v>13</v>
      </c>
      <c r="G3" s="21" t="s">
        <v>14</v>
      </c>
      <c r="H3" s="21"/>
      <c r="I3" s="21" t="s">
        <v>15</v>
      </c>
      <c r="J3" s="22" t="s">
        <v>16</v>
      </c>
    </row>
    <row r="4" spans="2:10" ht="12.75">
      <c r="B4" s="15" t="s">
        <v>1</v>
      </c>
      <c r="C4" s="18" t="s">
        <v>7</v>
      </c>
      <c r="D4" s="3">
        <v>0.851</v>
      </c>
      <c r="E4" s="3">
        <v>0.556</v>
      </c>
      <c r="F4" s="3">
        <v>1.017</v>
      </c>
      <c r="G4" s="3">
        <v>0.98</v>
      </c>
      <c r="H4" s="3"/>
      <c r="I4" s="3">
        <v>0.967</v>
      </c>
      <c r="J4" s="4">
        <v>0.602</v>
      </c>
    </row>
    <row r="5" spans="2:10" ht="12.75">
      <c r="B5" s="16" t="s">
        <v>2</v>
      </c>
      <c r="C5" s="19" t="s">
        <v>8</v>
      </c>
      <c r="D5" s="6">
        <v>0.75</v>
      </c>
      <c r="E5" s="6">
        <v>0.8</v>
      </c>
      <c r="F5" s="6">
        <v>0.75</v>
      </c>
      <c r="G5" s="6">
        <v>0.75</v>
      </c>
      <c r="H5" s="6"/>
      <c r="I5" s="6">
        <v>0.75</v>
      </c>
      <c r="J5" s="7">
        <v>0.8</v>
      </c>
    </row>
    <row r="6" spans="2:10" ht="12.75">
      <c r="B6" s="16" t="s">
        <v>3</v>
      </c>
      <c r="C6" s="19" t="s">
        <v>31</v>
      </c>
      <c r="D6" s="8">
        <v>9131</v>
      </c>
      <c r="E6" s="8">
        <v>11700</v>
      </c>
      <c r="F6" s="8">
        <v>9500</v>
      </c>
      <c r="G6" s="8">
        <v>9650</v>
      </c>
      <c r="H6" s="8"/>
      <c r="I6" s="8">
        <v>10550</v>
      </c>
      <c r="J6" s="9">
        <v>9500</v>
      </c>
    </row>
    <row r="7" spans="2:10" ht="12.75">
      <c r="B7" s="16" t="s">
        <v>4</v>
      </c>
      <c r="C7" s="19" t="s">
        <v>31</v>
      </c>
      <c r="D7" s="10">
        <f>D6*D5</f>
        <v>6848.25</v>
      </c>
      <c r="E7" s="10">
        <f aca="true" t="shared" si="0" ref="E7:J7">E6*E5</f>
        <v>9360</v>
      </c>
      <c r="F7" s="10">
        <f t="shared" si="0"/>
        <v>7125</v>
      </c>
      <c r="G7" s="10">
        <f t="shared" si="0"/>
        <v>7237.5</v>
      </c>
      <c r="H7" s="10"/>
      <c r="I7" s="10">
        <f t="shared" si="0"/>
        <v>7912.5</v>
      </c>
      <c r="J7" s="11">
        <f t="shared" si="0"/>
        <v>7600</v>
      </c>
    </row>
    <row r="8" spans="2:10" ht="12.75">
      <c r="B8" s="17" t="s">
        <v>5</v>
      </c>
      <c r="C8" s="20" t="s">
        <v>9</v>
      </c>
      <c r="D8" s="13"/>
      <c r="E8" s="13"/>
      <c r="F8" s="13"/>
      <c r="G8" s="13"/>
      <c r="H8" s="13"/>
      <c r="I8" s="13"/>
      <c r="J8" s="14"/>
    </row>
    <row r="10" spans="4:8" ht="12.75">
      <c r="D10" s="39" t="s">
        <v>32</v>
      </c>
      <c r="E10" s="41" t="s">
        <v>2</v>
      </c>
      <c r="F10" s="41" t="s">
        <v>37</v>
      </c>
      <c r="G10" s="41" t="s">
        <v>37</v>
      </c>
      <c r="H10" s="42" t="s">
        <v>5</v>
      </c>
    </row>
    <row r="11" spans="4:8" ht="12.75">
      <c r="D11" s="40" t="s">
        <v>33</v>
      </c>
      <c r="E11" s="43"/>
      <c r="F11" s="43" t="s">
        <v>34</v>
      </c>
      <c r="G11" s="43" t="s">
        <v>35</v>
      </c>
      <c r="H11" s="44" t="s">
        <v>36</v>
      </c>
    </row>
    <row r="12" spans="2:8" ht="12.75">
      <c r="B12" s="23" t="s">
        <v>6</v>
      </c>
      <c r="C12" s="46"/>
      <c r="D12" s="47" t="s">
        <v>7</v>
      </c>
      <c r="E12" s="46" t="s">
        <v>8</v>
      </c>
      <c r="F12" s="46" t="s">
        <v>31</v>
      </c>
      <c r="G12" s="46" t="s">
        <v>31</v>
      </c>
      <c r="H12" s="48" t="s">
        <v>9</v>
      </c>
    </row>
    <row r="13" spans="2:8" ht="12.75">
      <c r="B13" s="37" t="s">
        <v>11</v>
      </c>
      <c r="C13" s="5">
        <v>1</v>
      </c>
      <c r="D13" s="31">
        <v>0.851</v>
      </c>
      <c r="E13" s="6">
        <v>0.75</v>
      </c>
      <c r="F13" s="8">
        <v>9131</v>
      </c>
      <c r="G13" s="10">
        <f aca="true" t="shared" si="1" ref="G13:G19">F13*E13</f>
        <v>6848.25</v>
      </c>
      <c r="H13" s="107"/>
    </row>
    <row r="14" spans="2:8" ht="12.75">
      <c r="B14" s="37" t="s">
        <v>10</v>
      </c>
      <c r="C14" s="5">
        <v>2</v>
      </c>
      <c r="D14" s="31">
        <v>0.556</v>
      </c>
      <c r="E14" s="6">
        <v>0.8</v>
      </c>
      <c r="F14" s="8">
        <v>11700</v>
      </c>
      <c r="G14" s="10">
        <f t="shared" si="1"/>
        <v>9360</v>
      </c>
      <c r="H14" s="107"/>
    </row>
    <row r="15" spans="2:8" ht="12.75">
      <c r="B15" s="37" t="s">
        <v>13</v>
      </c>
      <c r="C15" s="5">
        <v>3</v>
      </c>
      <c r="D15" s="31">
        <v>1.017</v>
      </c>
      <c r="E15" s="6">
        <v>0.75</v>
      </c>
      <c r="F15" s="8">
        <v>9500</v>
      </c>
      <c r="G15" s="10">
        <f t="shared" si="1"/>
        <v>7125</v>
      </c>
      <c r="H15" s="107"/>
    </row>
    <row r="16" spans="2:8" ht="12.75">
      <c r="B16" s="37" t="s">
        <v>14</v>
      </c>
      <c r="C16" s="5">
        <v>4</v>
      </c>
      <c r="D16" s="31">
        <v>0.98</v>
      </c>
      <c r="E16" s="6">
        <v>0.75</v>
      </c>
      <c r="F16" s="8">
        <v>9650</v>
      </c>
      <c r="G16" s="10">
        <f t="shared" si="1"/>
        <v>7237.5</v>
      </c>
      <c r="H16" s="107"/>
    </row>
    <row r="17" spans="2:8" ht="12.75">
      <c r="B17" s="37"/>
      <c r="C17" s="5"/>
      <c r="D17" s="31"/>
      <c r="E17" s="6"/>
      <c r="F17" s="8"/>
      <c r="G17" s="10"/>
      <c r="H17" s="32"/>
    </row>
    <row r="18" spans="2:8" ht="12.75">
      <c r="B18" s="37" t="s">
        <v>15</v>
      </c>
      <c r="C18" s="5">
        <v>6</v>
      </c>
      <c r="D18" s="31">
        <v>0.967</v>
      </c>
      <c r="E18" s="6">
        <v>0.75</v>
      </c>
      <c r="F18" s="8">
        <v>10550</v>
      </c>
      <c r="G18" s="10">
        <f t="shared" si="1"/>
        <v>7912.5</v>
      </c>
      <c r="H18" s="107"/>
    </row>
    <row r="19" spans="2:8" ht="12.75">
      <c r="B19" s="38" t="s">
        <v>16</v>
      </c>
      <c r="C19" s="12">
        <v>7</v>
      </c>
      <c r="D19" s="33"/>
      <c r="E19" s="34">
        <v>0.8</v>
      </c>
      <c r="F19" s="35">
        <v>9500</v>
      </c>
      <c r="G19" s="36">
        <f t="shared" si="1"/>
        <v>7600</v>
      </c>
      <c r="H19" s="108"/>
    </row>
    <row r="21" ht="12.75">
      <c r="B21" s="1" t="s">
        <v>17</v>
      </c>
    </row>
    <row r="22" spans="2:11" ht="12.75">
      <c r="B22" t="s">
        <v>45</v>
      </c>
      <c r="C22" s="45">
        <f>+CONVERSÃO!F5</f>
        <v>6</v>
      </c>
      <c r="E22" s="51"/>
      <c r="F22" s="52"/>
      <c r="I22" s="53"/>
      <c r="J22" s="53"/>
      <c r="K22" s="53"/>
    </row>
    <row r="23" spans="2:3" ht="12.75">
      <c r="B23" t="s">
        <v>30</v>
      </c>
      <c r="C23" s="109">
        <f>+CONVERSÃO!F6</f>
        <v>120000</v>
      </c>
    </row>
    <row r="24" spans="2:3" ht="12.75">
      <c r="B24" t="s">
        <v>25</v>
      </c>
      <c r="C24" s="109">
        <f>+CONVERSÃO!F7</f>
        <v>100000</v>
      </c>
    </row>
    <row r="26" spans="4:11" ht="12.75">
      <c r="D26" s="26" t="s">
        <v>19</v>
      </c>
      <c r="E26" s="2" t="s">
        <v>38</v>
      </c>
      <c r="F26" s="2" t="s">
        <v>19</v>
      </c>
      <c r="G26" s="2" t="s">
        <v>41</v>
      </c>
      <c r="H26" s="2" t="s">
        <v>41</v>
      </c>
      <c r="I26" s="2" t="s">
        <v>42</v>
      </c>
      <c r="J26" s="2" t="s">
        <v>42</v>
      </c>
      <c r="K26" s="30" t="s">
        <v>44</v>
      </c>
    </row>
    <row r="27" spans="2:11" ht="12.75">
      <c r="B27" s="23" t="s">
        <v>0</v>
      </c>
      <c r="D27" s="28"/>
      <c r="E27" s="12" t="s">
        <v>39</v>
      </c>
      <c r="F27" s="12" t="s">
        <v>40</v>
      </c>
      <c r="G27" s="12">
        <v>1</v>
      </c>
      <c r="H27" s="12">
        <v>2</v>
      </c>
      <c r="I27" s="12" t="s">
        <v>43</v>
      </c>
      <c r="J27" s="12" t="s">
        <v>43</v>
      </c>
      <c r="K27" s="49" t="s">
        <v>40</v>
      </c>
    </row>
    <row r="28" spans="2:11" ht="12.75">
      <c r="B28" s="23" t="s">
        <v>6</v>
      </c>
      <c r="D28" s="26" t="s">
        <v>18</v>
      </c>
      <c r="E28" s="2" t="s">
        <v>29</v>
      </c>
      <c r="F28" s="2" t="s">
        <v>27</v>
      </c>
      <c r="G28" s="2" t="s">
        <v>22</v>
      </c>
      <c r="H28" s="2" t="s">
        <v>23</v>
      </c>
      <c r="I28" s="2" t="s">
        <v>22</v>
      </c>
      <c r="J28" s="2" t="s">
        <v>23</v>
      </c>
      <c r="K28" s="30" t="s">
        <v>27</v>
      </c>
    </row>
    <row r="29" spans="2:11" ht="12.75">
      <c r="B29" s="37" t="s">
        <v>11</v>
      </c>
      <c r="C29" s="26">
        <v>1</v>
      </c>
      <c r="D29" s="50">
        <f aca="true" t="shared" si="2" ref="D29:D35">+$C$23/VLOOKUP(C29,$C$13:$H$19,5)</f>
        <v>17.522724783703865</v>
      </c>
      <c r="E29" s="54">
        <f aca="true" t="shared" si="3" ref="E29:E35">$C$24/VLOOKUP($C$22,$C$29:$K$35,2)</f>
        <v>6593.75</v>
      </c>
      <c r="F29" s="57">
        <f>+D29*E29</f>
        <v>115540.46654254735</v>
      </c>
      <c r="G29" s="61"/>
      <c r="H29" s="24">
        <f>+D29*D13</f>
        <v>14.911838790931988</v>
      </c>
      <c r="I29" s="64">
        <f>+D29*H13</f>
        <v>0</v>
      </c>
      <c r="J29" s="68">
        <f>+H29*H13</f>
        <v>0</v>
      </c>
      <c r="K29" s="69">
        <f>+F29*H13</f>
        <v>0</v>
      </c>
    </row>
    <row r="30" spans="2:11" ht="12.75">
      <c r="B30" s="37" t="s">
        <v>10</v>
      </c>
      <c r="C30" s="27">
        <v>2</v>
      </c>
      <c r="D30" s="31">
        <f t="shared" si="2"/>
        <v>12.820512820512821</v>
      </c>
      <c r="E30" s="55">
        <f t="shared" si="3"/>
        <v>6593.75</v>
      </c>
      <c r="F30" s="58">
        <f aca="true" t="shared" si="4" ref="F30:F35">+E30*D30</f>
        <v>84535.25641025642</v>
      </c>
      <c r="G30" s="29">
        <f>+D30/D14</f>
        <v>23.05847629588637</v>
      </c>
      <c r="H30" s="60"/>
      <c r="I30" s="65">
        <f>+G30*H14</f>
        <v>0</v>
      </c>
      <c r="J30" s="65">
        <f>+D30*H14</f>
        <v>0</v>
      </c>
      <c r="K30" s="70">
        <f aca="true" t="shared" si="5" ref="K30:K35">+F30*H14</f>
        <v>0</v>
      </c>
    </row>
    <row r="31" spans="2:11" ht="12.75">
      <c r="B31" s="37" t="s">
        <v>13</v>
      </c>
      <c r="C31" s="27">
        <v>3</v>
      </c>
      <c r="D31" s="31">
        <f t="shared" si="2"/>
        <v>16.842105263157894</v>
      </c>
      <c r="E31" s="55">
        <f t="shared" si="3"/>
        <v>6593.75</v>
      </c>
      <c r="F31" s="58">
        <f t="shared" si="4"/>
        <v>111052.63157894736</v>
      </c>
      <c r="G31" s="62"/>
      <c r="H31" s="29">
        <f>+D31*D15</f>
        <v>17.128421052631577</v>
      </c>
      <c r="I31" s="66">
        <f>+D31*H15</f>
        <v>0</v>
      </c>
      <c r="J31" s="65">
        <f>+H31*H15</f>
        <v>0</v>
      </c>
      <c r="K31" s="70">
        <f t="shared" si="5"/>
        <v>0</v>
      </c>
    </row>
    <row r="32" spans="2:11" ht="12.75">
      <c r="B32" s="37" t="s">
        <v>14</v>
      </c>
      <c r="C32" s="27">
        <v>4</v>
      </c>
      <c r="D32" s="31">
        <f t="shared" si="2"/>
        <v>16.580310880829014</v>
      </c>
      <c r="E32" s="55">
        <f t="shared" si="3"/>
        <v>6593.75</v>
      </c>
      <c r="F32" s="58">
        <f t="shared" si="4"/>
        <v>109326.42487046632</v>
      </c>
      <c r="G32" s="62"/>
      <c r="H32" s="29">
        <f>+D32*D16</f>
        <v>16.248704663212433</v>
      </c>
      <c r="I32" s="66">
        <f>+D32*H16</f>
        <v>0</v>
      </c>
      <c r="J32" s="65">
        <f>+H32*H16</f>
        <v>0</v>
      </c>
      <c r="K32" s="70">
        <f t="shared" si="5"/>
        <v>0</v>
      </c>
    </row>
    <row r="33" spans="2:11" ht="12.75">
      <c r="B33" s="37" t="s">
        <v>12</v>
      </c>
      <c r="C33" s="27">
        <v>5</v>
      </c>
      <c r="D33" s="31">
        <f t="shared" si="2"/>
        <v>16.580310880829014</v>
      </c>
      <c r="E33" s="55">
        <f t="shared" si="3"/>
        <v>6593.75</v>
      </c>
      <c r="F33" s="58">
        <f t="shared" si="4"/>
        <v>109326.42487046632</v>
      </c>
      <c r="G33" s="62"/>
      <c r="H33" s="29">
        <f>+D33*D17</f>
        <v>0</v>
      </c>
      <c r="I33" s="66">
        <f>+D33*H17</f>
        <v>0</v>
      </c>
      <c r="J33" s="65">
        <f>+H33*H17</f>
        <v>0</v>
      </c>
      <c r="K33" s="70">
        <f t="shared" si="5"/>
        <v>0</v>
      </c>
    </row>
    <row r="34" spans="2:11" ht="12.75">
      <c r="B34" s="37"/>
      <c r="C34" s="27">
        <v>6</v>
      </c>
      <c r="D34" s="31">
        <f t="shared" si="2"/>
        <v>15.165876777251185</v>
      </c>
      <c r="E34" s="55">
        <f t="shared" si="3"/>
        <v>6593.75</v>
      </c>
      <c r="F34" s="58">
        <f t="shared" si="4"/>
        <v>100000</v>
      </c>
      <c r="G34" s="62"/>
      <c r="H34" s="29">
        <f>+D34*D18</f>
        <v>14.665402843601896</v>
      </c>
      <c r="I34" s="66">
        <f>+D34*H18</f>
        <v>0</v>
      </c>
      <c r="J34" s="65">
        <f>+H34*H18</f>
        <v>0</v>
      </c>
      <c r="K34" s="70">
        <f t="shared" si="5"/>
        <v>0</v>
      </c>
    </row>
    <row r="35" spans="2:11" ht="12.75">
      <c r="B35" s="38" t="s">
        <v>16</v>
      </c>
      <c r="C35" s="28">
        <v>7</v>
      </c>
      <c r="D35" s="33">
        <f t="shared" si="2"/>
        <v>15.789473684210526</v>
      </c>
      <c r="E35" s="56">
        <f t="shared" si="3"/>
        <v>6593.75</v>
      </c>
      <c r="F35" s="59">
        <f t="shared" si="4"/>
        <v>104111.84210526316</v>
      </c>
      <c r="G35" s="25" t="e">
        <f>+D35/D19</f>
        <v>#DIV/0!</v>
      </c>
      <c r="H35" s="63"/>
      <c r="I35" s="67" t="e">
        <f>+G35*H19</f>
        <v>#DIV/0!</v>
      </c>
      <c r="J35" s="67">
        <f>+D35*H19</f>
        <v>0</v>
      </c>
      <c r="K35" s="71">
        <f t="shared" si="5"/>
        <v>0</v>
      </c>
    </row>
  </sheetData>
  <sheetProtection password="CC33" sheet="1" objects="1" scenarios="1"/>
  <printOptions/>
  <pageMargins left="0.25" right="0.55" top="1" bottom="0.78" header="0.492125985" footer="0.492125985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Superoil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Diretoria</dc:creator>
  <cp:keywords/>
  <dc:description/>
  <cp:lastModifiedBy>Francisco</cp:lastModifiedBy>
  <cp:lastPrinted>2002-10-31T11:05:26Z</cp:lastPrinted>
  <dcterms:created xsi:type="dcterms:W3CDTF">2002-09-20T12:53:07Z</dcterms:created>
  <dcterms:modified xsi:type="dcterms:W3CDTF">2012-08-28T14:39:35Z</dcterms:modified>
  <cp:category/>
  <cp:version/>
  <cp:contentType/>
  <cp:contentStatus/>
</cp:coreProperties>
</file>